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L5" i="1"/>
  <c r="F11"/>
  <c r="F17" l="1"/>
  <c r="G17" s="1"/>
  <c r="F16"/>
  <c r="G21"/>
  <c r="G20"/>
  <c r="G13"/>
  <c r="J5"/>
  <c r="J6" s="1"/>
  <c r="E17"/>
  <c r="E16"/>
  <c r="E15"/>
  <c r="G15" s="1"/>
  <c r="E12"/>
  <c r="G12" s="1"/>
  <c r="E11"/>
  <c r="G11" s="1"/>
  <c r="E10"/>
  <c r="G10" s="1"/>
  <c r="E9"/>
  <c r="G9" s="1"/>
  <c r="E7"/>
  <c r="G7" s="1"/>
  <c r="E6"/>
  <c r="G6" s="1"/>
  <c r="L6"/>
  <c r="E18"/>
  <c r="G18" s="1"/>
  <c r="M6"/>
  <c r="R5"/>
  <c r="R7" s="1"/>
  <c r="S7"/>
  <c r="K6"/>
  <c r="D18"/>
  <c r="F22" l="1"/>
  <c r="G16"/>
  <c r="G22" s="1"/>
  <c r="D22"/>
  <c r="E22"/>
</calcChain>
</file>

<file path=xl/sharedStrings.xml><?xml version="1.0" encoding="utf-8"?>
<sst xmlns="http://schemas.openxmlformats.org/spreadsheetml/2006/main" count="43" uniqueCount="39">
  <si>
    <t>ВСЬОГО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</si>
  <si>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</si>
  <si>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</si>
  <si>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</si>
  <si>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</si>
  <si>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</si>
  <si>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</si>
  <si>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Всього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</si>
  <si>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</si>
  <si>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</si>
  <si>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</si>
  <si>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</si>
  <si>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</si>
  <si>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</si>
  <si>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</si>
  <si>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№ п/п</t>
  </si>
  <si>
    <t>Розшифровка</t>
  </si>
  <si>
    <t>КФК</t>
  </si>
  <si>
    <t>Заходи по реалізації  державних програм  не віднесені до заходів розвитку</t>
  </si>
  <si>
    <t xml:space="preserve">                      Капітальні видатки</t>
  </si>
  <si>
    <t>Придбання матеріалів та предметів дов. приз.</t>
  </si>
  <si>
    <t>КЕКВ</t>
  </si>
  <si>
    <t>Предмет</t>
  </si>
  <si>
    <t>Капітальний ремонт інших об"єктів</t>
  </si>
  <si>
    <t>Надходження коштів з інших джерел, не заборонених законодавством (форма 4.1)</t>
  </si>
  <si>
    <t>Надходження і використання коштів, отриманих за іншими джерелами власних надходжень (форма 4.2)</t>
  </si>
  <si>
    <t xml:space="preserve"> Українківським  ДНЗ "Вербиченька"</t>
  </si>
  <si>
    <t xml:space="preserve">ЗВІТ про надходження та використання всіх отриманих коштів 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</si>
  <si>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11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</si>
  <si>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Надходження батьківської плати     </t>
    </r>
    <r>
      <rPr>
        <b/>
        <u/>
        <sz val="11"/>
        <color theme="1"/>
        <rFont val="Calibri"/>
        <family val="2"/>
        <charset val="204"/>
        <scheme val="minor"/>
      </rPr>
      <t>за 11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</si>
  <si>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батьківської плати   </t>
    </r>
    <r>
      <rPr>
        <b/>
        <u/>
        <sz val="11"/>
        <color theme="1"/>
        <rFont val="Calibri"/>
        <family val="2"/>
        <charset val="204"/>
        <scheme val="minor"/>
      </rPr>
      <t>за ГРУДЕНЬ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</si>
  <si>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11 місяців 2021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</si>
  <si>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>за ГРУДЕНЬ2021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</si>
  <si>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ГРУДЕНЬ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</si>
  <si>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11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</si>
  <si>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ГРУДЕНЬ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</si>
  <si>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2021</t>
    </r>
    <r>
      <rPr>
        <b/>
        <sz val="12"/>
        <color theme="1"/>
        <rFont val="Calibri"/>
        <family val="2"/>
        <charset val="204"/>
        <scheme val="minor"/>
      </rPr>
      <t xml:space="preserve">  РІК        Сума . Грн</t>
    </r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</si>
  <si>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з урахуванням змін                        Сума . грн</t>
    </r>
  </si>
  <si>
    <t>Надходження та використання коштів загального та спеціального фонду (форма 2 та форма 4.3)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</si>
</sst>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3" fillId="0" borderId="0" xfId="0" applyFont="1"/>
    <xf numFmtId="4" fontId="0" fillId="3" borderId="1" xfId="0" applyNumberFormat="1" applyFill="1" applyBorder="1"/>
    <xf numFmtId="4" fontId="0" fillId="2" borderId="1" xfId="0" applyNumberFormat="1" applyFill="1" applyBorder="1"/>
    <xf numFmtId="4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2" fontId="1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1" fillId="5" borderId="0" xfId="0" applyFont="1" applyFill="1" applyBorder="1" applyAlignment="1">
      <alignment horizontal="center"/>
    </xf>
    <xf numFmtId="2" fontId="0" fillId="5" borderId="0" xfId="0" applyNumberFormat="1" applyFill="1" applyBorder="1"/>
    <xf numFmtId="4" fontId="0" fillId="5" borderId="0" xfId="0" applyNumberFormat="1" applyFill="1" applyBorder="1"/>
    <xf numFmtId="0" fontId="0" fillId="5" borderId="0" xfId="0" applyFill="1" applyBorder="1" applyAlignment="1">
      <alignment horizontal="center"/>
    </xf>
    <xf numFmtId="2" fontId="1" fillId="5" borderId="0" xfId="0" applyNumberFormat="1" applyFont="1" applyFill="1" applyBorder="1" applyAlignment="1"/>
    <xf numFmtId="2" fontId="1" fillId="5" borderId="0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wrapText="1"/>
    </xf>
    <xf numFmtId="2" fontId="7" fillId="5" borderId="0" xfId="0" applyNumberFormat="1" applyFont="1" applyFill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4" fontId="9" fillId="4" borderId="9" xfId="0" applyNumberFormat="1" applyFont="1" applyFill="1" applyBorder="1" applyAlignment="1">
      <alignment horizontal="center"/>
    </xf>
    <xf numFmtId="4" fontId="9" fillId="4" borderId="9" xfId="0" applyNumberFormat="1" applyFont="1" applyFill="1" applyBorder="1"/>
    <xf numFmtId="4" fontId="9" fillId="4" borderId="10" xfId="0" applyNumberFormat="1" applyFont="1" applyFill="1" applyBorder="1"/>
    <xf numFmtId="4" fontId="9" fillId="4" borderId="11" xfId="0" applyNumberFormat="1" applyFont="1" applyFill="1" applyBorder="1"/>
    <xf numFmtId="4" fontId="9" fillId="5" borderId="0" xfId="0" applyNumberFormat="1" applyFont="1" applyFill="1" applyBorder="1"/>
    <xf numFmtId="0" fontId="9" fillId="4" borderId="12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" fillId="0" borderId="15" xfId="0" applyFont="1" applyBorder="1" applyAlignment="1"/>
    <xf numFmtId="4" fontId="1" fillId="4" borderId="16" xfId="0" applyNumberFormat="1" applyFont="1" applyFill="1" applyBorder="1" applyAlignment="1"/>
    <xf numFmtId="0" fontId="0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0" fillId="4" borderId="4" xfId="0" applyFill="1" applyBorder="1"/>
    <xf numFmtId="0" fontId="0" fillId="5" borderId="0" xfId="0" applyFill="1" applyBorder="1" applyAlignment="1">
      <alignment horizontal="left"/>
    </xf>
    <xf numFmtId="0" fontId="1" fillId="5" borderId="0" xfId="0" applyFont="1" applyFill="1" applyBorder="1" applyAlignment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/>
    <xf numFmtId="4" fontId="9" fillId="4" borderId="13" xfId="0" applyNumberFormat="1" applyFont="1" applyFill="1" applyBorder="1"/>
    <xf numFmtId="4" fontId="9" fillId="4" borderId="14" xfId="0" applyNumberFormat="1" applyFont="1" applyFill="1" applyBorder="1"/>
    <xf numFmtId="4" fontId="0" fillId="4" borderId="4" xfId="0" applyNumberFormat="1" applyFill="1" applyBorder="1"/>
    <xf numFmtId="4" fontId="0" fillId="4" borderId="3" xfId="0" applyNumberFormat="1" applyFont="1" applyFill="1" applyBorder="1"/>
    <xf numFmtId="4" fontId="1" fillId="4" borderId="19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0" fillId="3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4" fontId="0" fillId="4" borderId="2" xfId="0" applyNumberFormat="1" applyFill="1" applyBorder="1"/>
    <xf numFmtId="4" fontId="0" fillId="4" borderId="24" xfId="0" applyNumberFormat="1" applyFill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6" xfId="0" applyFill="1" applyBorder="1"/>
    <xf numFmtId="4" fontId="0" fillId="4" borderId="26" xfId="0" applyNumberFormat="1" applyFill="1" applyBorder="1"/>
    <xf numFmtId="0" fontId="0" fillId="3" borderId="2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4" fontId="0" fillId="3" borderId="2" xfId="0" applyNumberFormat="1" applyFill="1" applyBorder="1"/>
    <xf numFmtId="4" fontId="0" fillId="3" borderId="24" xfId="0" applyNumberFormat="1" applyFill="1" applyBorder="1"/>
    <xf numFmtId="4" fontId="0" fillId="0" borderId="4" xfId="0" applyNumberFormat="1" applyBorder="1"/>
    <xf numFmtId="4" fontId="0" fillId="0" borderId="3" xfId="0" applyNumberFormat="1" applyBorder="1"/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6" xfId="0" applyFill="1" applyBorder="1"/>
    <xf numFmtId="4" fontId="0" fillId="3" borderId="26" xfId="0" applyNumberFormat="1" applyFill="1" applyBorder="1"/>
    <xf numFmtId="0" fontId="0" fillId="2" borderId="2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4" fontId="0" fillId="2" borderId="2" xfId="0" applyNumberFormat="1" applyFill="1" applyBorder="1"/>
    <xf numFmtId="4" fontId="0" fillId="2" borderId="24" xfId="0" applyNumberFormat="1" applyFill="1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6" xfId="0" applyFill="1" applyBorder="1" applyAlignment="1">
      <alignment wrapText="1"/>
    </xf>
    <xf numFmtId="4" fontId="0" fillId="2" borderId="26" xfId="0" applyNumberFormat="1" applyFill="1" applyBorder="1"/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9" fillId="4" borderId="1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5;&#1051;&#1040;&#1053;%20&#1042;&#1048;&#1044;&#1040;&#1058;&#1050;&#1030;&#104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0160(апарат) "/>
      <sheetName val="0611010(ДНЗ)"/>
      <sheetName val="0611021(ЗОШ)"/>
      <sheetName val="0611031 (ЗОШ)"/>
      <sheetName val="0611200 (особ потреб)"/>
      <sheetName val="0611210 (зал.особ потреб)"/>
      <sheetName val="0611061 (зал.осв.суб.)"/>
      <sheetName val="0611181 (НУШ співфінан)"/>
      <sheetName val="0611182 (НУШ субвенція)"/>
      <sheetName val="0614060(клуби)"/>
      <sheetName val="0614082(культура відрядження)"/>
      <sheetName val="0611070(ЦПР) "/>
      <sheetName val="0611080(муз.школа) "/>
      <sheetName val="0611141(ЦБ,+ГОСП.ГРУПА.) "/>
      <sheetName val="0611142(інші програми) "/>
      <sheetName val="0611151 ІРЦ (МБ)"/>
      <sheetName val="0611152 (субв) "/>
      <sheetName val="0613140(оздоровлення) "/>
      <sheetName val="0614082(заходи в галузі культ."/>
      <sheetName val="0613133 молодіжна політика"/>
      <sheetName val="0617321(Будівництво1010+1020)"/>
      <sheetName val="0617363(Будівництво1010+102 (2"/>
      <sheetName val="0617324(Будівництво4060)"/>
      <sheetName val="відшкодування"/>
      <sheetName val="Лист1"/>
      <sheetName val="Лист2"/>
      <sheetName val="Лист3"/>
    </sheetNames>
    <sheetDataSet>
      <sheetData sheetId="0"/>
      <sheetData sheetId="1">
        <row r="445">
          <cell r="D445">
            <v>1204.8399999999999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view="pageLayout" zoomScaleNormal="100" workbookViewId="0">
      <selection activeCell="R12" sqref="R12"/>
    </sheetView>
  </sheetViews>
  <sheetFormatPr defaultRowHeight="15"/>
  <cols>
    <col min="1" max="1" width="6.42578125" style="1" customWidth="1"/>
    <col min="2" max="2" width="7.42578125" style="1" customWidth="1"/>
    <col min="3" max="3" width="46.5703125" customWidth="1"/>
    <col min="4" max="4" width="16.7109375" customWidth="1"/>
    <col min="5" max="5" width="18.5703125" customWidth="1"/>
    <col min="6" max="6" width="16.85546875" customWidth="1"/>
    <col min="7" max="7" width="20.85546875" customWidth="1"/>
    <col min="8" max="8" width="0" hidden="1" customWidth="1"/>
    <col min="9" max="9" width="6.42578125" customWidth="1"/>
    <col min="10" max="10" width="14.42578125" customWidth="1"/>
    <col min="11" max="11" width="16.7109375" customWidth="1"/>
    <col min="12" max="12" width="15.85546875" customWidth="1"/>
    <col min="13" max="13" width="16.42578125" customWidth="1"/>
    <col min="14" max="14" width="7.7109375" customWidth="1"/>
    <col min="15" max="15" width="7" customWidth="1"/>
    <col min="16" max="16" width="8.140625" customWidth="1"/>
    <col min="17" max="17" width="15.5703125" customWidth="1"/>
    <col min="18" max="18" width="14" customWidth="1"/>
    <col min="19" max="19" width="11.7109375" customWidth="1"/>
  </cols>
  <sheetData>
    <row r="1" spans="1:19" ht="21" customHeight="1">
      <c r="A1" s="103" t="s">
        <v>27</v>
      </c>
      <c r="B1" s="103"/>
      <c r="C1" s="103"/>
      <c r="D1" s="103"/>
      <c r="E1" s="103"/>
      <c r="F1" s="103"/>
      <c r="G1" s="103"/>
      <c r="H1" s="4"/>
      <c r="I1" s="96" t="s">
        <v>24</v>
      </c>
      <c r="J1" s="96"/>
      <c r="K1" s="96"/>
      <c r="L1" s="96"/>
      <c r="M1" s="96"/>
      <c r="N1" s="24"/>
      <c r="O1" s="96" t="s">
        <v>25</v>
      </c>
      <c r="P1" s="96"/>
      <c r="Q1" s="96"/>
      <c r="R1" s="96"/>
      <c r="S1" s="96"/>
    </row>
    <row r="2" spans="1:19" ht="21">
      <c r="A2" s="103" t="s">
        <v>26</v>
      </c>
      <c r="B2" s="103"/>
      <c r="C2" s="103"/>
      <c r="D2" s="103"/>
      <c r="E2" s="103"/>
      <c r="F2" s="103"/>
      <c r="G2" s="103"/>
      <c r="H2" s="10"/>
      <c r="I2" s="96"/>
      <c r="J2" s="96"/>
      <c r="K2" s="96"/>
      <c r="L2" s="96"/>
      <c r="M2" s="96"/>
      <c r="N2" s="24"/>
      <c r="O2" s="96"/>
      <c r="P2" s="96"/>
      <c r="Q2" s="96"/>
      <c r="R2" s="96"/>
      <c r="S2" s="96"/>
    </row>
    <row r="3" spans="1:19" ht="44.25" customHeight="1" thickBot="1">
      <c r="A3" s="97" t="s">
        <v>38</v>
      </c>
      <c r="B3" s="97"/>
      <c r="C3" s="97"/>
      <c r="D3" s="97"/>
      <c r="E3" s="97"/>
      <c r="F3" s="97"/>
      <c r="G3" s="97"/>
      <c r="H3" s="11"/>
      <c r="I3" s="97"/>
      <c r="J3" s="97"/>
      <c r="K3" s="97"/>
      <c r="L3" s="97"/>
      <c r="M3" s="97"/>
      <c r="N3" s="25"/>
      <c r="O3" s="97"/>
      <c r="P3" s="97"/>
      <c r="Q3" s="97"/>
      <c r="R3" s="97"/>
      <c r="S3" s="97"/>
    </row>
    <row r="4" spans="1:19" ht="117.75" customHeight="1" thickBot="1">
      <c r="A4" s="8" t="s">
        <v>15</v>
      </c>
      <c r="B4" s="9" t="s">
        <v>17</v>
      </c>
      <c r="C4" s="9" t="s">
        <v>16</v>
      </c>
      <c r="D4" s="23" t="s">
        <v>37</v>
      </c>
      <c r="E4" s="23" t="s">
        <v>28</v>
      </c>
      <c r="F4" s="23" t="s">
        <v>35</v>
      </c>
      <c r="G4" s="55" t="s">
        <v>36</v>
      </c>
      <c r="H4" s="11"/>
      <c r="I4" s="8" t="s">
        <v>15</v>
      </c>
      <c r="J4" s="26" t="s">
        <v>29</v>
      </c>
      <c r="K4" s="26" t="s">
        <v>30</v>
      </c>
      <c r="L4" s="27" t="s">
        <v>31</v>
      </c>
      <c r="M4" s="27" t="s">
        <v>32</v>
      </c>
      <c r="N4" s="28"/>
      <c r="O4" s="8" t="s">
        <v>15</v>
      </c>
      <c r="P4" s="9" t="s">
        <v>21</v>
      </c>
      <c r="Q4" s="9" t="s">
        <v>22</v>
      </c>
      <c r="R4" s="29" t="s">
        <v>34</v>
      </c>
      <c r="S4" s="30" t="s">
        <v>33</v>
      </c>
    </row>
    <row r="5" spans="1:19" ht="33" customHeight="1" thickBot="1">
      <c r="A5" s="65"/>
      <c r="B5" s="100" t="s">
        <v>14</v>
      </c>
      <c r="C5" s="100"/>
      <c r="D5" s="66"/>
      <c r="E5" s="66"/>
      <c r="F5" s="66"/>
      <c r="G5" s="67"/>
      <c r="H5" s="11"/>
      <c r="I5" s="31">
        <v>1</v>
      </c>
      <c r="J5" s="32">
        <f>22400+5370+6800+3946+3390+3000</f>
        <v>44906</v>
      </c>
      <c r="K5" s="33">
        <v>4200</v>
      </c>
      <c r="L5" s="34">
        <f>17540.55+1419.445+8182.71+5066.05+1686.5</f>
        <v>33895.254999999997</v>
      </c>
      <c r="M5" s="35">
        <v>2838.9</v>
      </c>
      <c r="N5" s="36"/>
      <c r="O5" s="37">
        <v>1</v>
      </c>
      <c r="P5" s="38">
        <v>2230</v>
      </c>
      <c r="Q5" s="104" t="s">
        <v>8</v>
      </c>
      <c r="R5" s="50">
        <f>3173+8572</f>
        <v>11745</v>
      </c>
      <c r="S5" s="51">
        <v>0</v>
      </c>
    </row>
    <row r="6" spans="1:19" ht="16.5" thickBot="1">
      <c r="A6" s="60">
        <v>1</v>
      </c>
      <c r="B6" s="61">
        <v>2111</v>
      </c>
      <c r="C6" s="62" t="s">
        <v>13</v>
      </c>
      <c r="D6" s="63">
        <v>1508358</v>
      </c>
      <c r="E6" s="63">
        <f>124215.24+71857.63+574066.7+71559.27+71559.17+103647.3+94759.49</f>
        <v>1111664.8</v>
      </c>
      <c r="F6" s="63">
        <v>1212893.94</v>
      </c>
      <c r="G6" s="64">
        <f>E6+F6</f>
        <v>2324558.7400000002</v>
      </c>
      <c r="H6" s="11"/>
      <c r="I6" s="39" t="s">
        <v>7</v>
      </c>
      <c r="J6" s="40">
        <f>J5</f>
        <v>44906</v>
      </c>
      <c r="K6" s="40">
        <f t="shared" ref="K6:M6" si="0">K5</f>
        <v>4200</v>
      </c>
      <c r="L6" s="40">
        <f t="shared" si="0"/>
        <v>33895.254999999997</v>
      </c>
      <c r="M6" s="40">
        <f t="shared" si="0"/>
        <v>2838.9</v>
      </c>
      <c r="N6" s="16"/>
      <c r="O6" s="41"/>
      <c r="P6" s="42"/>
      <c r="Q6" s="43"/>
      <c r="R6" s="52"/>
      <c r="S6" s="53"/>
    </row>
    <row r="7" spans="1:19" ht="15.75" thickBot="1">
      <c r="A7" s="68">
        <v>2</v>
      </c>
      <c r="B7" s="69">
        <v>2120</v>
      </c>
      <c r="C7" s="70" t="s">
        <v>12</v>
      </c>
      <c r="D7" s="71">
        <v>351447</v>
      </c>
      <c r="E7" s="71">
        <f>15808.54+122957.98+14399.96+26300.12+22802.41+20847.09</f>
        <v>223116.09999999998</v>
      </c>
      <c r="F7" s="71">
        <v>259410.05</v>
      </c>
      <c r="G7" s="64">
        <f>E7+F7</f>
        <v>482526.14999999997</v>
      </c>
      <c r="H7" s="11"/>
      <c r="I7" s="17"/>
      <c r="J7" s="16"/>
      <c r="K7" s="16"/>
      <c r="L7" s="16"/>
      <c r="N7" s="13"/>
      <c r="O7" s="94" t="s">
        <v>7</v>
      </c>
      <c r="P7" s="95"/>
      <c r="Q7" s="95"/>
      <c r="R7" s="54">
        <f>SUM(R5:R6)</f>
        <v>11745</v>
      </c>
      <c r="S7" s="54">
        <f>SUM(S5:S6)</f>
        <v>0</v>
      </c>
    </row>
    <row r="8" spans="1:19" ht="17.25" customHeight="1" thickBot="1">
      <c r="A8" s="65"/>
      <c r="B8" s="100" t="s">
        <v>11</v>
      </c>
      <c r="C8" s="100"/>
      <c r="D8" s="77"/>
      <c r="E8" s="77"/>
      <c r="F8" s="77"/>
      <c r="G8" s="78"/>
      <c r="H8" s="11"/>
      <c r="I8" s="17"/>
      <c r="J8" s="15"/>
      <c r="K8" s="15"/>
      <c r="L8" s="13"/>
      <c r="M8" s="44"/>
      <c r="N8" s="14"/>
      <c r="O8" s="45"/>
      <c r="P8" s="12"/>
    </row>
    <row r="9" spans="1:19">
      <c r="A9" s="72">
        <v>3</v>
      </c>
      <c r="B9" s="73">
        <v>2210</v>
      </c>
      <c r="C9" s="74" t="s">
        <v>10</v>
      </c>
      <c r="D9" s="75">
        <v>104689</v>
      </c>
      <c r="E9" s="75">
        <f>24470.87+26295+16669+4127.6+487</f>
        <v>72049.47</v>
      </c>
      <c r="F9" s="75">
        <v>31807.5</v>
      </c>
      <c r="G9" s="76">
        <f>E9+F9</f>
        <v>103856.97</v>
      </c>
      <c r="H9" s="11"/>
      <c r="I9" s="17"/>
      <c r="J9" s="15"/>
      <c r="K9" s="15"/>
      <c r="L9" s="13"/>
      <c r="M9" s="44"/>
      <c r="N9" s="17"/>
      <c r="O9" s="45"/>
      <c r="P9" s="12"/>
    </row>
    <row r="10" spans="1:19">
      <c r="A10" s="56">
        <v>4</v>
      </c>
      <c r="B10" s="21">
        <v>2220</v>
      </c>
      <c r="C10" s="3" t="s">
        <v>9</v>
      </c>
      <c r="D10" s="5">
        <v>17640</v>
      </c>
      <c r="E10" s="5">
        <f>3274.25+2380+2070</f>
        <v>7724.25</v>
      </c>
      <c r="F10" s="5">
        <v>0</v>
      </c>
      <c r="G10" s="76">
        <f t="shared" ref="G10:G13" si="1">E10+F10</f>
        <v>7724.25</v>
      </c>
      <c r="H10" s="11"/>
      <c r="I10" s="17"/>
      <c r="J10" s="15"/>
      <c r="K10" s="15"/>
      <c r="L10" s="13"/>
      <c r="M10" s="46"/>
      <c r="N10" s="47"/>
      <c r="O10" s="45"/>
      <c r="P10" s="12"/>
    </row>
    <row r="11" spans="1:19">
      <c r="A11" s="56">
        <v>5</v>
      </c>
      <c r="B11" s="21">
        <v>2230</v>
      </c>
      <c r="C11" s="3" t="s">
        <v>8</v>
      </c>
      <c r="D11" s="5">
        <v>151570</v>
      </c>
      <c r="E11" s="5">
        <f>12948.2+33616.2+11842.35+10276.1+19373.35+5570.1</f>
        <v>93626.299999999988</v>
      </c>
      <c r="F11" s="5">
        <f>57041.1-635</f>
        <v>56406.1</v>
      </c>
      <c r="G11" s="76">
        <f t="shared" si="1"/>
        <v>150032.4</v>
      </c>
      <c r="H11" s="11"/>
      <c r="I11" s="45"/>
      <c r="J11" s="18"/>
      <c r="K11" s="19"/>
      <c r="L11" s="13"/>
      <c r="M11" s="45"/>
      <c r="N11" s="45"/>
      <c r="O11" s="45"/>
      <c r="P11" s="19"/>
    </row>
    <row r="12" spans="1:19">
      <c r="A12" s="56">
        <v>6</v>
      </c>
      <c r="B12" s="21">
        <v>2240</v>
      </c>
      <c r="C12" s="3" t="s">
        <v>6</v>
      </c>
      <c r="D12" s="5">
        <v>73900</v>
      </c>
      <c r="E12" s="5">
        <f>2948.2+39606.72+1514.1+2922.46+1320+5939.44</f>
        <v>54250.92</v>
      </c>
      <c r="F12" s="5">
        <v>2331</v>
      </c>
      <c r="G12" s="76">
        <f t="shared" si="1"/>
        <v>56581.919999999998</v>
      </c>
      <c r="H12" s="11"/>
    </row>
    <row r="13" spans="1:19" ht="15.75" thickBot="1">
      <c r="A13" s="79">
        <v>7</v>
      </c>
      <c r="B13" s="80">
        <v>2250</v>
      </c>
      <c r="C13" s="81" t="s">
        <v>5</v>
      </c>
      <c r="D13" s="82">
        <v>3000</v>
      </c>
      <c r="E13" s="82">
        <v>0</v>
      </c>
      <c r="F13" s="82">
        <v>0</v>
      </c>
      <c r="G13" s="76">
        <f t="shared" si="1"/>
        <v>0</v>
      </c>
      <c r="H13" s="11"/>
    </row>
    <row r="14" spans="1:19" ht="18" customHeight="1" thickBot="1">
      <c r="A14" s="65"/>
      <c r="B14" s="100" t="s">
        <v>4</v>
      </c>
      <c r="C14" s="100"/>
      <c r="D14" s="77"/>
      <c r="E14" s="77"/>
      <c r="F14" s="77"/>
      <c r="G14" s="78"/>
      <c r="H14" s="11"/>
    </row>
    <row r="15" spans="1:19" ht="15" customHeight="1">
      <c r="A15" s="83">
        <v>8</v>
      </c>
      <c r="B15" s="84">
        <v>2272</v>
      </c>
      <c r="C15" s="85" t="s">
        <v>3</v>
      </c>
      <c r="D15" s="86">
        <v>3432</v>
      </c>
      <c r="E15" s="86">
        <f>1094+243+809.56+765.8+656.4</f>
        <v>3568.7599999999998</v>
      </c>
      <c r="F15" s="86">
        <v>678.28</v>
      </c>
      <c r="G15" s="87">
        <f>F15+E15</f>
        <v>4247.04</v>
      </c>
      <c r="H15" s="11"/>
    </row>
    <row r="16" spans="1:19">
      <c r="A16" s="57">
        <v>9</v>
      </c>
      <c r="B16" s="22">
        <v>2273</v>
      </c>
      <c r="C16" s="2" t="s">
        <v>2</v>
      </c>
      <c r="D16" s="6">
        <v>69174</v>
      </c>
      <c r="E16" s="6">
        <f>3139.49+14327.93+2293.86+2115.67+2491.43+2820.11</f>
        <v>27188.489999999998</v>
      </c>
      <c r="F16" s="6">
        <f>387.85+14214.4</f>
        <v>14602.25</v>
      </c>
      <c r="G16" s="87">
        <f t="shared" ref="G16:G18" si="2">F16+E16</f>
        <v>41790.74</v>
      </c>
      <c r="H16" s="11"/>
    </row>
    <row r="17" spans="1:8">
      <c r="A17" s="57">
        <v>10</v>
      </c>
      <c r="B17" s="22">
        <v>2274</v>
      </c>
      <c r="C17" s="2" t="s">
        <v>1</v>
      </c>
      <c r="D17" s="6">
        <v>177915</v>
      </c>
      <c r="E17" s="6">
        <f>1400+53014.32+1396.8+1400+2452.05</f>
        <v>59663.170000000006</v>
      </c>
      <c r="F17" s="6">
        <f>6369.92+63894.67</f>
        <v>70264.59</v>
      </c>
      <c r="G17" s="87">
        <f t="shared" si="2"/>
        <v>129927.76000000001</v>
      </c>
      <c r="H17" s="11"/>
    </row>
    <row r="18" spans="1:8" ht="30.75" customHeight="1" thickBot="1">
      <c r="A18" s="88">
        <v>11</v>
      </c>
      <c r="B18" s="89">
        <v>2282</v>
      </c>
      <c r="C18" s="90" t="s">
        <v>18</v>
      </c>
      <c r="D18" s="91">
        <f>'[1]0611010(ДНЗ)'!$D$445</f>
        <v>1204.8399999999999</v>
      </c>
      <c r="E18" s="91">
        <f>848</f>
        <v>848</v>
      </c>
      <c r="F18" s="91">
        <v>0</v>
      </c>
      <c r="G18" s="87">
        <f t="shared" si="2"/>
        <v>848</v>
      </c>
      <c r="H18" s="11"/>
    </row>
    <row r="19" spans="1:8" ht="17.25" customHeight="1" thickBot="1">
      <c r="A19" s="101" t="s">
        <v>19</v>
      </c>
      <c r="B19" s="102"/>
      <c r="C19" s="102"/>
      <c r="D19" s="102"/>
      <c r="E19" s="102"/>
      <c r="F19" s="92"/>
      <c r="G19" s="93"/>
      <c r="H19" s="11"/>
    </row>
    <row r="20" spans="1:8">
      <c r="A20" s="60">
        <v>12</v>
      </c>
      <c r="B20" s="61">
        <v>3110</v>
      </c>
      <c r="C20" s="62" t="s">
        <v>20</v>
      </c>
      <c r="D20" s="63">
        <v>0</v>
      </c>
      <c r="E20" s="63">
        <v>0</v>
      </c>
      <c r="F20" s="63">
        <v>0</v>
      </c>
      <c r="G20" s="64">
        <f>E20+F20</f>
        <v>0</v>
      </c>
      <c r="H20" s="11"/>
    </row>
    <row r="21" spans="1:8">
      <c r="A21" s="58">
        <v>13</v>
      </c>
      <c r="B21" s="20">
        <v>3132</v>
      </c>
      <c r="C21" s="48" t="s">
        <v>23</v>
      </c>
      <c r="D21" s="49">
        <v>0</v>
      </c>
      <c r="E21" s="49">
        <v>0</v>
      </c>
      <c r="F21" s="49">
        <v>0</v>
      </c>
      <c r="G21" s="64">
        <f>E21+F21</f>
        <v>0</v>
      </c>
      <c r="H21" s="11"/>
    </row>
    <row r="22" spans="1:8" ht="15.75" thickBot="1">
      <c r="A22" s="98" t="s">
        <v>0</v>
      </c>
      <c r="B22" s="99"/>
      <c r="C22" s="99"/>
      <c r="D22" s="59">
        <f>SUM(D6:D20)</f>
        <v>2462329.84</v>
      </c>
      <c r="E22" s="59">
        <f>SUM(E6:E20)</f>
        <v>1653700.2599999998</v>
      </c>
      <c r="F22" s="59">
        <f t="shared" ref="F22:G22" si="3">SUM(F6:F20)</f>
        <v>1648393.7100000002</v>
      </c>
      <c r="G22" s="59">
        <f t="shared" si="3"/>
        <v>3302093.9700000007</v>
      </c>
      <c r="H22" s="11"/>
    </row>
    <row r="23" spans="1:8">
      <c r="D23" s="7"/>
      <c r="E23" s="7"/>
      <c r="F23" s="7"/>
      <c r="G23" s="7"/>
      <c r="H23" s="11"/>
    </row>
    <row r="24" spans="1:8">
      <c r="H24" s="11"/>
    </row>
    <row r="25" spans="1:8">
      <c r="H25" s="11"/>
    </row>
    <row r="26" spans="1:8">
      <c r="H26" s="11"/>
    </row>
  </sheetData>
  <mergeCells count="11">
    <mergeCell ref="O7:Q7"/>
    <mergeCell ref="I1:M3"/>
    <mergeCell ref="O1:S3"/>
    <mergeCell ref="A22:C22"/>
    <mergeCell ref="B5:C5"/>
    <mergeCell ref="B8:C8"/>
    <mergeCell ref="B14:C14"/>
    <mergeCell ref="A19:E19"/>
    <mergeCell ref="A2:G2"/>
    <mergeCell ref="A1:G1"/>
    <mergeCell ref="A3:G3"/>
  </mergeCells>
  <pageMargins left="0.7" right="0.42708333333333331" top="0.5" bottom="0.4583333333333333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2023-03-20T13:40:33Z</dcterms:modified>
</cp:coreProperties>
</file>